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830" windowHeight="10365"/>
  </bookViews>
  <sheets>
    <sheet name="confidence interval" sheetId="1" r:id="rId1"/>
    <sheet name="estimate small pop" sheetId="3" r:id="rId2"/>
    <sheet name="sample size" sheetId="2" r:id="rId3"/>
    <sheet name="sample size small pop" sheetId="4" r:id="rId4"/>
  </sheets>
  <calcPr calcId="145621"/>
</workbook>
</file>

<file path=xl/calcChain.xml><?xml version="1.0" encoding="utf-8"?>
<calcChain xmlns="http://schemas.openxmlformats.org/spreadsheetml/2006/main">
  <c r="D7" i="4" l="1"/>
  <c r="C30" i="4" s="1"/>
  <c r="D17" i="3"/>
  <c r="D5" i="3"/>
  <c r="D18" i="3"/>
  <c r="D12" i="3"/>
  <c r="D6" i="2"/>
  <c r="C28" i="2" s="1"/>
  <c r="D14" i="1"/>
  <c r="D17" i="1" s="1"/>
  <c r="D4" i="1"/>
  <c r="D15" i="1"/>
  <c r="D9" i="1"/>
  <c r="D20" i="3" l="1"/>
  <c r="D19" i="1"/>
  <c r="D22" i="1" s="1"/>
  <c r="D22" i="3"/>
  <c r="D25" i="3" s="1"/>
  <c r="C21" i="4"/>
  <c r="C23" i="4"/>
  <c r="C25" i="4"/>
  <c r="C27" i="4"/>
  <c r="C29" i="4"/>
  <c r="C31" i="4"/>
  <c r="C17" i="2"/>
  <c r="C19" i="2"/>
  <c r="C21" i="2"/>
  <c r="C23" i="2"/>
  <c r="C25" i="2"/>
  <c r="C27" i="2"/>
  <c r="C15" i="2"/>
  <c r="C18" i="2"/>
  <c r="C20" i="2"/>
  <c r="C22" i="2"/>
  <c r="C24" i="2"/>
  <c r="C26" i="2"/>
  <c r="C18" i="4"/>
  <c r="C20" i="4"/>
  <c r="C22" i="4"/>
  <c r="C24" i="4"/>
  <c r="C26" i="4"/>
  <c r="C28" i="4"/>
  <c r="D24" i="1" l="1"/>
  <c r="D27" i="3"/>
</calcChain>
</file>

<file path=xl/sharedStrings.xml><?xml version="1.0" encoding="utf-8"?>
<sst xmlns="http://schemas.openxmlformats.org/spreadsheetml/2006/main" count="82" uniqueCount="41">
  <si>
    <t>Sample proportion:</t>
  </si>
  <si>
    <t>hence:</t>
  </si>
  <si>
    <t>Sample size n =</t>
  </si>
  <si>
    <t>Checking conditions:</t>
  </si>
  <si>
    <t>n x p =</t>
  </si>
  <si>
    <t>n x (1-p) =</t>
  </si>
  <si>
    <t>Conditions are:</t>
  </si>
  <si>
    <t>Confidence level in % =</t>
  </si>
  <si>
    <t>Confidence interval</t>
  </si>
  <si>
    <t>Lower bound:</t>
  </si>
  <si>
    <t>Upper bound:</t>
  </si>
  <si>
    <t>Margin of error:</t>
  </si>
  <si>
    <t>n x p &gt; 5  and n x (1-p) &gt; 5</t>
  </si>
  <si>
    <t>True</t>
  </si>
  <si>
    <t>No value</t>
  </si>
  <si>
    <t>Sample size for estimating a percentage</t>
  </si>
  <si>
    <t>Maximum margin of error (in %)</t>
  </si>
  <si>
    <t xml:space="preserve">The necessary number of responses depends on the </t>
  </si>
  <si>
    <t>expected population percentage.</t>
  </si>
  <si>
    <t>The table shows the worst case scenario (p=50%)</t>
  </si>
  <si>
    <t>plus a number of alternatives.</t>
  </si>
  <si>
    <t>Expected percentage</t>
  </si>
  <si>
    <t>45% or  55%</t>
  </si>
  <si>
    <t>40% or 60%</t>
  </si>
  <si>
    <t>35% or 65%</t>
  </si>
  <si>
    <t>30% or 70%</t>
  </si>
  <si>
    <t>25% or 75%</t>
  </si>
  <si>
    <t>20% or 80%</t>
  </si>
  <si>
    <t>15% or 85%</t>
  </si>
  <si>
    <t>10% or 90%</t>
  </si>
  <si>
    <t>5% or 95%</t>
  </si>
  <si>
    <t>4% or 96%</t>
  </si>
  <si>
    <t>3% or 97%</t>
  </si>
  <si>
    <t>2% or 98%</t>
  </si>
  <si>
    <t>50%</t>
  </si>
  <si>
    <t>No of responses needed</t>
  </si>
  <si>
    <t>Population size N =</t>
  </si>
  <si>
    <t>For small populations and relatively large samples</t>
  </si>
  <si>
    <t>Population size =</t>
  </si>
  <si>
    <t>With specific info about p you can adjust the estimate.</t>
  </si>
  <si>
    <t>Confidence Interval Estimate for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</si>
</sst>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"/>
    <numFmt numFmtId="166" formatCode="0.0000"/>
  </numFmts>
  <fonts count="11">
    <font>
      <sz val="12"/>
      <name val="Verdana"/>
    </font>
    <font>
      <sz val="8"/>
      <name val="Verdana"/>
      <family val="2"/>
    </font>
    <font>
      <sz val="14"/>
      <name val="Verdana"/>
      <family val="2"/>
    </font>
    <font>
      <b/>
      <sz val="14"/>
      <color indexed="18"/>
      <name val="Verdana"/>
      <family val="2"/>
    </font>
    <font>
      <sz val="14"/>
      <color indexed="9"/>
      <name val="Verdana"/>
      <family val="2"/>
    </font>
    <font>
      <b/>
      <sz val="14"/>
      <color indexed="17"/>
      <name val="Verdana"/>
      <family val="2"/>
    </font>
    <font>
      <sz val="14"/>
      <color indexed="18"/>
      <name val="Verdana"/>
      <family val="2"/>
    </font>
    <font>
      <sz val="14"/>
      <color indexed="10"/>
      <name val="Verdana"/>
      <family val="2"/>
    </font>
    <font>
      <sz val="12"/>
      <color indexed="58"/>
      <name val="Verdana"/>
      <family val="2"/>
    </font>
    <font>
      <b/>
      <sz val="14"/>
      <color indexed="58"/>
      <name val="Verdana"/>
      <family val="2"/>
    </font>
    <font>
      <sz val="12"/>
      <color indexed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3" fillId="2" borderId="0" xfId="0" applyFont="1" applyFill="1" applyBorder="1"/>
    <xf numFmtId="165" fontId="3" fillId="2" borderId="0" xfId="0" applyNumberFormat="1" applyFont="1" applyFill="1" applyBorder="1"/>
    <xf numFmtId="0" fontId="2" fillId="2" borderId="0" xfId="0" applyFont="1" applyFill="1" applyBorder="1"/>
    <xf numFmtId="0" fontId="2" fillId="0" borderId="0" xfId="0" applyFont="1" applyBorder="1"/>
    <xf numFmtId="0" fontId="5" fillId="3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7" fillId="4" borderId="0" xfId="0" applyFont="1" applyFill="1"/>
    <xf numFmtId="0" fontId="7" fillId="4" borderId="0" xfId="0" applyFont="1" applyFill="1" applyAlignment="1">
      <alignment horizontal="right"/>
    </xf>
    <xf numFmtId="49" fontId="7" fillId="4" borderId="1" xfId="0" applyNumberFormat="1" applyFont="1" applyFill="1" applyBorder="1" applyAlignment="1">
      <alignment horizontal="right"/>
    </xf>
    <xf numFmtId="166" fontId="5" fillId="3" borderId="1" xfId="0" applyNumberFormat="1" applyFont="1" applyFill="1" applyBorder="1" applyAlignment="1">
      <alignment horizontal="right"/>
    </xf>
    <xf numFmtId="166" fontId="5" fillId="3" borderId="0" xfId="0" applyNumberFormat="1" applyFont="1" applyFill="1" applyAlignment="1">
      <alignment horizontal="right"/>
    </xf>
    <xf numFmtId="0" fontId="3" fillId="5" borderId="1" xfId="0" applyFont="1" applyFill="1" applyBorder="1" applyProtection="1">
      <protection locked="0"/>
    </xf>
    <xf numFmtId="49" fontId="4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164" fontId="3" fillId="5" borderId="1" xfId="0" applyNumberFormat="1" applyFont="1" applyFill="1" applyBorder="1" applyProtection="1">
      <protection locked="0"/>
    </xf>
    <xf numFmtId="0" fontId="8" fillId="3" borderId="2" xfId="0" applyFont="1" applyFill="1" applyBorder="1"/>
    <xf numFmtId="9" fontId="9" fillId="3" borderId="3" xfId="0" quotePrefix="1" applyNumberFormat="1" applyFont="1" applyFill="1" applyBorder="1" applyAlignment="1">
      <alignment horizontal="right"/>
    </xf>
    <xf numFmtId="0" fontId="0" fillId="3" borderId="0" xfId="0" applyFill="1" applyBorder="1"/>
    <xf numFmtId="0" fontId="9" fillId="3" borderId="3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right"/>
    </xf>
    <xf numFmtId="0" fontId="0" fillId="3" borderId="5" xfId="0" applyFill="1" applyBorder="1"/>
    <xf numFmtId="1" fontId="9" fillId="3" borderId="6" xfId="0" applyNumberFormat="1" applyFont="1" applyFill="1" applyBorder="1" applyAlignment="1">
      <alignment horizontal="center"/>
    </xf>
    <xf numFmtId="1" fontId="9" fillId="3" borderId="7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3" fillId="2" borderId="0" xfId="0" applyFont="1" applyFill="1" applyBorder="1" applyProtection="1">
      <protection locked="0"/>
    </xf>
    <xf numFmtId="1" fontId="3" fillId="5" borderId="1" xfId="0" applyNumberFormat="1" applyFont="1" applyFill="1" applyBorder="1"/>
    <xf numFmtId="0" fontId="10" fillId="0" borderId="0" xfId="0" applyFont="1"/>
    <xf numFmtId="9" fontId="7" fillId="3" borderId="3" xfId="0" applyNumberFormat="1" applyFont="1" applyFill="1" applyBorder="1" applyAlignment="1"/>
    <xf numFmtId="9" fontId="7" fillId="3" borderId="0" xfId="0" applyNumberFormat="1" applyFont="1" applyFill="1" applyBorder="1" applyAlignment="1"/>
    <xf numFmtId="9" fontId="7" fillId="3" borderId="6" xfId="0" applyNumberFormat="1" applyFont="1" applyFill="1" applyBorder="1" applyAlignment="1"/>
    <xf numFmtId="0" fontId="7" fillId="0" borderId="0" xfId="0" applyFont="1"/>
  </cellXfs>
  <cellStyles count="1">
    <cellStyle name="Normal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1</xdr:row>
      <xdr:rowOff>209550</xdr:rowOff>
    </xdr:from>
    <xdr:to>
      <xdr:col>3</xdr:col>
      <xdr:colOff>0</xdr:colOff>
      <xdr:row>3</xdr:row>
      <xdr:rowOff>85725</xdr:rowOff>
    </xdr:to>
    <xdr:pic>
      <xdr:nvPicPr>
        <xdr:cNvPr id="1025" name="Picture 1" descr="p b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6925" y="438150"/>
          <a:ext cx="533400" cy="3524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371475</xdr:colOff>
      <xdr:row>2</xdr:row>
      <xdr:rowOff>219075</xdr:rowOff>
    </xdr:from>
    <xdr:to>
      <xdr:col>2</xdr:col>
      <xdr:colOff>1133475</xdr:colOff>
      <xdr:row>4</xdr:row>
      <xdr:rowOff>95250</xdr:rowOff>
    </xdr:to>
    <xdr:pic>
      <xdr:nvPicPr>
        <xdr:cNvPr id="1026" name="Picture 2" descr="1min p b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19275" y="685800"/>
          <a:ext cx="762000" cy="3429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257175</xdr:colOff>
      <xdr:row>2</xdr:row>
      <xdr:rowOff>0</xdr:rowOff>
    </xdr:from>
    <xdr:to>
      <xdr:col>4</xdr:col>
      <xdr:colOff>1819275</xdr:colOff>
      <xdr:row>3</xdr:row>
      <xdr:rowOff>123825</xdr:rowOff>
    </xdr:to>
    <xdr:pic>
      <xdr:nvPicPr>
        <xdr:cNvPr id="1028" name="Picture 4" descr="not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466725"/>
          <a:ext cx="1562100" cy="3619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276225</xdr:colOff>
      <xdr:row>7</xdr:row>
      <xdr:rowOff>161925</xdr:rowOff>
    </xdr:from>
    <xdr:to>
      <xdr:col>3</xdr:col>
      <xdr:colOff>66675</xdr:colOff>
      <xdr:row>9</xdr:row>
      <xdr:rowOff>142875</xdr:rowOff>
    </xdr:to>
    <xdr:pic>
      <xdr:nvPicPr>
        <xdr:cNvPr id="1029" name="Picture 5" descr="zet alf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24025" y="1809750"/>
          <a:ext cx="942975" cy="4476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2</xdr:row>
      <xdr:rowOff>200025</xdr:rowOff>
    </xdr:from>
    <xdr:to>
      <xdr:col>3</xdr:col>
      <xdr:colOff>9525</xdr:colOff>
      <xdr:row>4</xdr:row>
      <xdr:rowOff>76200</xdr:rowOff>
    </xdr:to>
    <xdr:pic>
      <xdr:nvPicPr>
        <xdr:cNvPr id="3073" name="Picture 1" descr="p b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6450" y="657225"/>
          <a:ext cx="533400" cy="3524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371475</xdr:colOff>
      <xdr:row>3</xdr:row>
      <xdr:rowOff>219075</xdr:rowOff>
    </xdr:from>
    <xdr:to>
      <xdr:col>2</xdr:col>
      <xdr:colOff>1133475</xdr:colOff>
      <xdr:row>5</xdr:row>
      <xdr:rowOff>95250</xdr:rowOff>
    </xdr:to>
    <xdr:pic>
      <xdr:nvPicPr>
        <xdr:cNvPr id="3074" name="Picture 2" descr="1min p b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19275" y="914400"/>
          <a:ext cx="762000" cy="3429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257175</xdr:colOff>
      <xdr:row>3</xdr:row>
      <xdr:rowOff>0</xdr:rowOff>
    </xdr:from>
    <xdr:to>
      <xdr:col>4</xdr:col>
      <xdr:colOff>1819275</xdr:colOff>
      <xdr:row>4</xdr:row>
      <xdr:rowOff>123825</xdr:rowOff>
    </xdr:to>
    <xdr:pic>
      <xdr:nvPicPr>
        <xdr:cNvPr id="3075" name="Picture 3" descr="not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695325"/>
          <a:ext cx="1562100" cy="3619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276225</xdr:colOff>
      <xdr:row>10</xdr:row>
      <xdr:rowOff>161925</xdr:rowOff>
    </xdr:from>
    <xdr:to>
      <xdr:col>3</xdr:col>
      <xdr:colOff>66675</xdr:colOff>
      <xdr:row>12</xdr:row>
      <xdr:rowOff>142875</xdr:rowOff>
    </xdr:to>
    <xdr:pic>
      <xdr:nvPicPr>
        <xdr:cNvPr id="3076" name="Picture 4" descr="zet alf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24025" y="2514600"/>
          <a:ext cx="942975" cy="4476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4</xdr:row>
      <xdr:rowOff>180975</xdr:rowOff>
    </xdr:from>
    <xdr:to>
      <xdr:col>3</xdr:col>
      <xdr:colOff>95250</xdr:colOff>
      <xdr:row>6</xdr:row>
      <xdr:rowOff>161925</xdr:rowOff>
    </xdr:to>
    <xdr:pic>
      <xdr:nvPicPr>
        <xdr:cNvPr id="2049" name="Picture 1" descr="zet al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1085850"/>
          <a:ext cx="942975" cy="4476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5</xdr:row>
      <xdr:rowOff>180975</xdr:rowOff>
    </xdr:from>
    <xdr:to>
      <xdr:col>3</xdr:col>
      <xdr:colOff>95250</xdr:colOff>
      <xdr:row>7</xdr:row>
      <xdr:rowOff>161925</xdr:rowOff>
    </xdr:to>
    <xdr:pic>
      <xdr:nvPicPr>
        <xdr:cNvPr id="4097" name="Picture 1" descr="zet al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1352550"/>
          <a:ext cx="942975" cy="447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A2" sqref="A2"/>
    </sheetView>
  </sheetViews>
  <sheetFormatPr defaultRowHeight="18"/>
  <cols>
    <col min="1" max="1" width="8.796875" style="1"/>
    <col min="2" max="2" width="6.3984375" style="1" customWidth="1"/>
    <col min="3" max="3" width="12.09765625" style="1" customWidth="1"/>
    <col min="4" max="4" width="11.59765625" style="1" customWidth="1"/>
    <col min="5" max="5" width="19.296875" style="1" customWidth="1"/>
    <col min="6" max="16384" width="8.796875" style="1"/>
  </cols>
  <sheetData>
    <row r="1" spans="1:6">
      <c r="A1" s="37" t="s">
        <v>40</v>
      </c>
    </row>
    <row r="2" spans="1:6" ht="18.75" thickBot="1"/>
    <row r="3" spans="1:6" ht="18.75" thickBot="1">
      <c r="A3" s="9" t="s">
        <v>0</v>
      </c>
      <c r="B3" s="9"/>
      <c r="C3" s="9"/>
      <c r="D3" s="16">
        <v>0.3</v>
      </c>
      <c r="E3" s="2"/>
    </row>
    <row r="4" spans="1:6">
      <c r="A4" s="9"/>
      <c r="B4" s="10" t="s">
        <v>1</v>
      </c>
      <c r="C4" s="9"/>
      <c r="D4" s="2">
        <f>1-D3</f>
        <v>0.7</v>
      </c>
      <c r="E4" s="2"/>
    </row>
    <row r="5" spans="1:6" ht="18.75" thickBot="1">
      <c r="A5" s="9"/>
      <c r="B5" s="9"/>
      <c r="C5" s="9"/>
      <c r="D5" s="2"/>
      <c r="E5" s="2"/>
    </row>
    <row r="6" spans="1:6" ht="18.75" thickBot="1">
      <c r="A6" s="3"/>
      <c r="B6" s="9"/>
      <c r="C6" s="10" t="s">
        <v>2</v>
      </c>
      <c r="D6" s="16">
        <v>50</v>
      </c>
      <c r="E6" s="2"/>
    </row>
    <row r="7" spans="1:6" ht="18.75" thickBot="1">
      <c r="A7" s="9"/>
      <c r="B7" s="9"/>
      <c r="C7" s="9"/>
      <c r="D7" s="4"/>
      <c r="E7" s="2"/>
    </row>
    <row r="8" spans="1:6" ht="18.75" thickBot="1">
      <c r="A8" s="3"/>
      <c r="B8" s="9"/>
      <c r="C8" s="10" t="s">
        <v>7</v>
      </c>
      <c r="D8" s="20">
        <v>0.95</v>
      </c>
      <c r="E8" s="2"/>
    </row>
    <row r="9" spans="1:6">
      <c r="A9" s="9"/>
      <c r="B9" s="9"/>
      <c r="C9" s="9"/>
      <c r="D9" s="5">
        <f>NORMSINV(D8+(1-D8)/2)</f>
        <v>1.9599639845400536</v>
      </c>
      <c r="E9" s="2"/>
    </row>
    <row r="10" spans="1:6">
      <c r="A10" s="3"/>
      <c r="B10" s="3"/>
      <c r="C10" s="3"/>
      <c r="D10" s="6"/>
      <c r="E10" s="3"/>
    </row>
    <row r="11" spans="1:6">
      <c r="A11" s="11" t="s">
        <v>3</v>
      </c>
      <c r="B11" s="11"/>
      <c r="C11" s="11"/>
      <c r="D11" s="11"/>
      <c r="E11" s="11"/>
    </row>
    <row r="12" spans="1:6">
      <c r="A12" s="11" t="s">
        <v>12</v>
      </c>
      <c r="B12" s="11"/>
      <c r="C12" s="11"/>
      <c r="D12" s="11"/>
      <c r="E12" s="11"/>
    </row>
    <row r="13" spans="1:6">
      <c r="A13" s="11"/>
      <c r="B13" s="11"/>
      <c r="C13" s="11"/>
      <c r="D13" s="11"/>
      <c r="E13" s="11"/>
    </row>
    <row r="14" spans="1:6">
      <c r="A14" s="11"/>
      <c r="B14" s="11"/>
      <c r="C14" s="12" t="s">
        <v>4</v>
      </c>
      <c r="D14" s="11">
        <f>D6*D3</f>
        <v>15</v>
      </c>
      <c r="E14" s="11"/>
    </row>
    <row r="15" spans="1:6">
      <c r="A15" s="11"/>
      <c r="B15" s="11"/>
      <c r="C15" s="12" t="s">
        <v>5</v>
      </c>
      <c r="D15" s="11">
        <f>D6*D4</f>
        <v>35</v>
      </c>
      <c r="E15" s="11"/>
    </row>
    <row r="16" spans="1:6" ht="18.75" thickBot="1">
      <c r="A16" s="11"/>
      <c r="B16" s="11"/>
      <c r="C16" s="11"/>
      <c r="D16" s="11"/>
      <c r="E16" s="11"/>
      <c r="F16" s="7"/>
    </row>
    <row r="17" spans="1:6" ht="18.75" thickBot="1">
      <c r="A17" s="11"/>
      <c r="B17" s="11"/>
      <c r="C17" s="12" t="s">
        <v>6</v>
      </c>
      <c r="D17" s="13" t="str">
        <f>IF(AND(D14&gt;=5,D15&gt;=5),"True","False")</f>
        <v>True</v>
      </c>
      <c r="E17" s="11"/>
      <c r="F17" s="17" t="s">
        <v>13</v>
      </c>
    </row>
    <row r="18" spans="1:6" ht="18.75" thickBot="1">
      <c r="F18" s="18"/>
    </row>
    <row r="19" spans="1:6" ht="18.75" thickBot="1">
      <c r="A19" s="8"/>
      <c r="B19" s="8" t="s">
        <v>11</v>
      </c>
      <c r="C19" s="8"/>
      <c r="D19" s="14">
        <f>IF(D17=F17,D9*SQRT(D3*D4/D6),"No value")</f>
        <v>0.12702018362022358</v>
      </c>
      <c r="E19" s="8"/>
      <c r="F19" s="19" t="s">
        <v>14</v>
      </c>
    </row>
    <row r="20" spans="1:6">
      <c r="A20" s="8"/>
      <c r="B20" s="8"/>
      <c r="C20" s="8"/>
      <c r="D20" s="15"/>
      <c r="E20" s="8"/>
    </row>
    <row r="21" spans="1:6" ht="18.75" thickBot="1">
      <c r="A21" s="8" t="s">
        <v>8</v>
      </c>
      <c r="B21" s="8"/>
      <c r="C21" s="8"/>
      <c r="D21" s="15"/>
      <c r="E21" s="8"/>
    </row>
    <row r="22" spans="1:6" ht="18.75" thickBot="1">
      <c r="A22" s="8"/>
      <c r="B22" s="8" t="s">
        <v>9</v>
      </c>
      <c r="C22" s="8"/>
      <c r="D22" s="14">
        <f>IF(D17=F17,D3-D19,"No value")</f>
        <v>0.17297981637977641</v>
      </c>
      <c r="E22" s="8"/>
    </row>
    <row r="23" spans="1:6" ht="18.75" thickBot="1">
      <c r="A23" s="8"/>
      <c r="B23" s="8"/>
      <c r="C23" s="8"/>
      <c r="D23" s="15"/>
      <c r="E23" s="8"/>
    </row>
    <row r="24" spans="1:6" ht="18.75" thickBot="1">
      <c r="A24" s="8"/>
      <c r="B24" s="8" t="s">
        <v>10</v>
      </c>
      <c r="C24" s="8"/>
      <c r="D24" s="14">
        <f>IF(D17=F17,D3+D19,"No value")</f>
        <v>0.42702018362022354</v>
      </c>
      <c r="E24" s="8"/>
    </row>
  </sheetData>
  <sheetProtection selectLockedCells="1"/>
  <phoneticPr fontId="1" type="noConversion"/>
  <conditionalFormatting sqref="D19 D22 D24">
    <cfRule type="cellIs" dxfId="5" priority="1" stopIfTrue="1" operator="equal">
      <formula>$F$19</formula>
    </cfRule>
  </conditionalFormatting>
  <conditionalFormatting sqref="D17">
    <cfRule type="cellIs" dxfId="4" priority="2" stopIfTrue="1" operator="equal">
      <formula>$F$17</formula>
    </cfRule>
    <cfRule type="cellIs" dxfId="3" priority="3" stopIfTrue="1" operator="equal">
      <formula>#REF!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3" sqref="A3"/>
    </sheetView>
  </sheetViews>
  <sheetFormatPr defaultRowHeight="18"/>
  <cols>
    <col min="1" max="1" width="8.796875" style="1"/>
    <col min="2" max="2" width="6.3984375" style="1" customWidth="1"/>
    <col min="3" max="3" width="12.09765625" style="1" customWidth="1"/>
    <col min="4" max="4" width="11.59765625" style="1" customWidth="1"/>
    <col min="5" max="5" width="19.296875" style="1" customWidth="1"/>
    <col min="6" max="16384" width="8.796875" style="1"/>
  </cols>
  <sheetData>
    <row r="1" spans="1:5">
      <c r="A1" s="37" t="s">
        <v>40</v>
      </c>
    </row>
    <row r="2" spans="1:5">
      <c r="A2" s="37" t="s">
        <v>37</v>
      </c>
    </row>
    <row r="3" spans="1:5" ht="18.75" thickBot="1">
      <c r="A3" s="37"/>
    </row>
    <row r="4" spans="1:5" ht="18.75" thickBot="1">
      <c r="A4" s="9" t="s">
        <v>0</v>
      </c>
      <c r="B4" s="9"/>
      <c r="C4" s="9"/>
      <c r="D4" s="16">
        <v>0.3</v>
      </c>
      <c r="E4" s="2"/>
    </row>
    <row r="5" spans="1:5">
      <c r="A5" s="9"/>
      <c r="B5" s="10" t="s">
        <v>1</v>
      </c>
      <c r="C5" s="9"/>
      <c r="D5" s="2">
        <f>1-D4</f>
        <v>0.7</v>
      </c>
      <c r="E5" s="2"/>
    </row>
    <row r="6" spans="1:5" ht="18.75" thickBot="1">
      <c r="A6" s="9"/>
      <c r="B6" s="9"/>
      <c r="C6" s="9"/>
      <c r="D6" s="2"/>
      <c r="E6" s="2"/>
    </row>
    <row r="7" spans="1:5" ht="18.75" thickBot="1">
      <c r="A7" s="3"/>
      <c r="B7" s="9"/>
      <c r="C7" s="10" t="s">
        <v>2</v>
      </c>
      <c r="D7" s="16">
        <v>50</v>
      </c>
      <c r="E7" s="2"/>
    </row>
    <row r="8" spans="1:5" ht="18.75" thickBot="1">
      <c r="A8" s="3"/>
      <c r="B8" s="9"/>
      <c r="C8" s="10"/>
      <c r="D8" s="31"/>
      <c r="E8" s="2"/>
    </row>
    <row r="9" spans="1:5" ht="18.75" thickBot="1">
      <c r="A9" s="3"/>
      <c r="B9" s="9"/>
      <c r="C9" s="10" t="s">
        <v>36</v>
      </c>
      <c r="D9" s="16">
        <v>1000</v>
      </c>
      <c r="E9" s="2"/>
    </row>
    <row r="10" spans="1:5" ht="18.75" thickBot="1">
      <c r="A10" s="9"/>
      <c r="B10" s="9"/>
      <c r="C10" s="9"/>
      <c r="D10" s="4"/>
      <c r="E10" s="2"/>
    </row>
    <row r="11" spans="1:5" ht="18.75" thickBot="1">
      <c r="A11" s="3"/>
      <c r="B11" s="9"/>
      <c r="C11" s="10" t="s">
        <v>7</v>
      </c>
      <c r="D11" s="20">
        <v>0.95</v>
      </c>
      <c r="E11" s="2"/>
    </row>
    <row r="12" spans="1:5">
      <c r="A12" s="9"/>
      <c r="B12" s="9"/>
      <c r="C12" s="9"/>
      <c r="D12" s="5">
        <f>NORMSINV(D11+(1-D11)/2)</f>
        <v>1.9599639845400536</v>
      </c>
      <c r="E12" s="2"/>
    </row>
    <row r="13" spans="1:5">
      <c r="A13" s="3"/>
      <c r="B13" s="3"/>
      <c r="C13" s="3"/>
      <c r="D13" s="6"/>
      <c r="E13" s="3"/>
    </row>
    <row r="14" spans="1:5">
      <c r="A14" s="11" t="s">
        <v>3</v>
      </c>
      <c r="B14" s="11"/>
      <c r="C14" s="11"/>
      <c r="D14" s="11"/>
      <c r="E14" s="11"/>
    </row>
    <row r="15" spans="1:5">
      <c r="A15" s="11" t="s">
        <v>12</v>
      </c>
      <c r="B15" s="11"/>
      <c r="C15" s="11"/>
      <c r="D15" s="11"/>
      <c r="E15" s="11"/>
    </row>
    <row r="16" spans="1:5">
      <c r="A16" s="11"/>
      <c r="B16" s="11"/>
      <c r="C16" s="11"/>
      <c r="D16" s="11"/>
      <c r="E16" s="11"/>
    </row>
    <row r="17" spans="1:6">
      <c r="A17" s="11"/>
      <c r="B17" s="11"/>
      <c r="C17" s="12" t="s">
        <v>4</v>
      </c>
      <c r="D17" s="11">
        <f>D7*D4</f>
        <v>15</v>
      </c>
      <c r="E17" s="11"/>
    </row>
    <row r="18" spans="1:6">
      <c r="A18" s="11"/>
      <c r="B18" s="11"/>
      <c r="C18" s="12" t="s">
        <v>5</v>
      </c>
      <c r="D18" s="11">
        <f>D7*D5</f>
        <v>35</v>
      </c>
      <c r="E18" s="11"/>
    </row>
    <row r="19" spans="1:6" ht="18.75" thickBot="1">
      <c r="A19" s="11"/>
      <c r="B19" s="11"/>
      <c r="C19" s="11"/>
      <c r="D19" s="11"/>
      <c r="E19" s="11"/>
      <c r="F19" s="7"/>
    </row>
    <row r="20" spans="1:6" ht="18.75" thickBot="1">
      <c r="A20" s="11"/>
      <c r="B20" s="11"/>
      <c r="C20" s="12" t="s">
        <v>6</v>
      </c>
      <c r="D20" s="13" t="str">
        <f>IF(AND(D17&gt;=5,D18&gt;=5),"True","False")</f>
        <v>True</v>
      </c>
      <c r="E20" s="11"/>
      <c r="F20" s="17" t="s">
        <v>13</v>
      </c>
    </row>
    <row r="21" spans="1:6" ht="18.75" thickBot="1">
      <c r="F21" s="18"/>
    </row>
    <row r="22" spans="1:6" ht="18.75" thickBot="1">
      <c r="A22" s="8"/>
      <c r="B22" s="8" t="s">
        <v>11</v>
      </c>
      <c r="C22" s="8"/>
      <c r="D22" s="14">
        <f>IF(D20=F20,D12*SQRT((D4*D5/D7)*((D9-D7)/(D9-1))),"No value")</f>
        <v>0.12386590918419635</v>
      </c>
      <c r="E22" s="8"/>
      <c r="F22" s="19" t="s">
        <v>14</v>
      </c>
    </row>
    <row r="23" spans="1:6">
      <c r="A23" s="8"/>
      <c r="B23" s="8"/>
      <c r="C23" s="8"/>
      <c r="D23" s="15"/>
      <c r="E23" s="8"/>
    </row>
    <row r="24" spans="1:6" ht="18.75" thickBot="1">
      <c r="A24" s="8" t="s">
        <v>8</v>
      </c>
      <c r="B24" s="8"/>
      <c r="C24" s="8"/>
      <c r="D24" s="15"/>
      <c r="E24" s="8"/>
    </row>
    <row r="25" spans="1:6" ht="18.75" thickBot="1">
      <c r="A25" s="8"/>
      <c r="B25" s="8" t="s">
        <v>9</v>
      </c>
      <c r="C25" s="8"/>
      <c r="D25" s="14">
        <f>IF(D20=F20,D4-D22,"No value")</f>
        <v>0.17613409081580364</v>
      </c>
      <c r="E25" s="8"/>
    </row>
    <row r="26" spans="1:6" ht="18.75" thickBot="1">
      <c r="A26" s="8"/>
      <c r="B26" s="8"/>
      <c r="C26" s="8"/>
      <c r="D26" s="15"/>
      <c r="E26" s="8"/>
    </row>
    <row r="27" spans="1:6" ht="18.75" thickBot="1">
      <c r="A27" s="8"/>
      <c r="B27" s="8" t="s">
        <v>10</v>
      </c>
      <c r="C27" s="8"/>
      <c r="D27" s="14">
        <f>IF(D20=F20,D4+D22,"No value")</f>
        <v>0.42386590918419631</v>
      </c>
      <c r="E27" s="8"/>
    </row>
  </sheetData>
  <phoneticPr fontId="1" type="noConversion"/>
  <conditionalFormatting sqref="D22 D25 D27">
    <cfRule type="cellIs" dxfId="2" priority="1" stopIfTrue="1" operator="equal">
      <formula>$F$22</formula>
    </cfRule>
  </conditionalFormatting>
  <conditionalFormatting sqref="D20">
    <cfRule type="cellIs" dxfId="1" priority="2" stopIfTrue="1" operator="equal">
      <formula>$F$20</formula>
    </cfRule>
    <cfRule type="cellIs" dxfId="0" priority="3" stopIfTrue="1" operator="equal">
      <formula>#REF!</formula>
    </cfRule>
  </conditionalFormatting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2" sqref="A2"/>
    </sheetView>
  </sheetViews>
  <sheetFormatPr defaultRowHeight="15"/>
  <cols>
    <col min="1" max="1" width="16.09765625" customWidth="1"/>
    <col min="2" max="2" width="5.8984375" customWidth="1"/>
    <col min="3" max="3" width="15.19921875" customWidth="1"/>
  </cols>
  <sheetData>
    <row r="1" spans="1:5" ht="18">
      <c r="A1" s="37" t="s">
        <v>15</v>
      </c>
    </row>
    <row r="2" spans="1:5" ht="15.75" thickBot="1"/>
    <row r="3" spans="1:5" ht="18.75" thickBot="1">
      <c r="A3" s="9" t="s">
        <v>16</v>
      </c>
      <c r="B3" s="9"/>
      <c r="C3" s="9"/>
      <c r="D3" s="20">
        <v>0.04</v>
      </c>
    </row>
    <row r="4" spans="1:5" ht="18.75" thickBot="1">
      <c r="A4" s="9"/>
      <c r="B4" s="9"/>
      <c r="C4" s="9"/>
      <c r="D4" s="9"/>
    </row>
    <row r="5" spans="1:5" ht="18.75" thickBot="1">
      <c r="A5" s="3"/>
      <c r="B5" s="9"/>
      <c r="C5" s="10" t="s">
        <v>7</v>
      </c>
      <c r="D5" s="20">
        <v>0.99</v>
      </c>
    </row>
    <row r="6" spans="1:5" ht="18">
      <c r="A6" s="9"/>
      <c r="B6" s="9"/>
      <c r="C6" s="9"/>
      <c r="D6" s="5">
        <f>NORMSINV(D5+(1-D5)/2)</f>
        <v>2.5758293035488999</v>
      </c>
    </row>
    <row r="7" spans="1:5" ht="18">
      <c r="A7" s="9"/>
      <c r="B7" s="9"/>
      <c r="C7" s="9"/>
      <c r="D7" s="9"/>
    </row>
    <row r="9" spans="1:5" ht="18">
      <c r="A9" s="37" t="s">
        <v>17</v>
      </c>
    </row>
    <row r="10" spans="1:5" ht="18">
      <c r="A10" s="37" t="s">
        <v>18</v>
      </c>
    </row>
    <row r="11" spans="1:5" ht="18">
      <c r="A11" s="37" t="s">
        <v>19</v>
      </c>
    </row>
    <row r="12" spans="1:5" ht="18">
      <c r="A12" s="37" t="s">
        <v>20</v>
      </c>
    </row>
    <row r="13" spans="1:5" ht="15.75" thickBot="1"/>
    <row r="14" spans="1:5" ht="54.75" thickBot="1">
      <c r="A14" s="29" t="s">
        <v>21</v>
      </c>
      <c r="B14" s="21"/>
      <c r="C14" s="30" t="s">
        <v>35</v>
      </c>
    </row>
    <row r="15" spans="1:5" ht="18">
      <c r="A15" s="22" t="s">
        <v>34</v>
      </c>
      <c r="B15" s="23"/>
      <c r="C15" s="27">
        <f>($D$6^2*0.5*0.5)/($D$3^2)</f>
        <v>1036.7025939095643</v>
      </c>
    </row>
    <row r="16" spans="1:5" ht="18">
      <c r="A16" s="34" t="s">
        <v>39</v>
      </c>
      <c r="B16" s="35"/>
      <c r="C16" s="36"/>
      <c r="D16" s="33"/>
      <c r="E16" s="33"/>
    </row>
    <row r="17" spans="1:3" ht="18">
      <c r="A17" s="24" t="s">
        <v>22</v>
      </c>
      <c r="B17" s="23"/>
      <c r="C17" s="27">
        <f>($D$6^2*0.45*0.55)/($D$3^2)</f>
        <v>1026.3355679704687</v>
      </c>
    </row>
    <row r="18" spans="1:3" ht="18">
      <c r="A18" s="24" t="s">
        <v>23</v>
      </c>
      <c r="B18" s="23"/>
      <c r="C18" s="27">
        <f>($D$6^2*0.4*0.6)/($D$3^2)</f>
        <v>995.2344901531817</v>
      </c>
    </row>
    <row r="19" spans="1:3" ht="18">
      <c r="A19" s="24" t="s">
        <v>24</v>
      </c>
      <c r="B19" s="23"/>
      <c r="C19" s="27">
        <f>($D$6^2*0.35*0.65)/($D$3^2)</f>
        <v>943.39936045770321</v>
      </c>
    </row>
    <row r="20" spans="1:3" ht="18">
      <c r="A20" s="24" t="s">
        <v>25</v>
      </c>
      <c r="B20" s="23"/>
      <c r="C20" s="27">
        <f>($D$6^2*0.3*0.7)/($D$3^2)</f>
        <v>870.83017888403378</v>
      </c>
    </row>
    <row r="21" spans="1:3" ht="18">
      <c r="A21" s="24" t="s">
        <v>26</v>
      </c>
      <c r="B21" s="23"/>
      <c r="C21" s="27">
        <f>($D$6^2*0.25*0.75)/($D$3^2)</f>
        <v>777.52694543217308</v>
      </c>
    </row>
    <row r="22" spans="1:3" ht="18">
      <c r="A22" s="24" t="s">
        <v>27</v>
      </c>
      <c r="B22" s="23"/>
      <c r="C22" s="27">
        <f>($D$6^2*0.2*0.8)/($D$3^2)</f>
        <v>663.48966010212121</v>
      </c>
    </row>
    <row r="23" spans="1:3" ht="18">
      <c r="A23" s="24" t="s">
        <v>28</v>
      </c>
      <c r="B23" s="23"/>
      <c r="C23" s="27">
        <f>($D$6^2*0.15*0.85)/($D$3^2)</f>
        <v>528.71832289387771</v>
      </c>
    </row>
    <row r="24" spans="1:3" ht="18">
      <c r="A24" s="24" t="s">
        <v>29</v>
      </c>
      <c r="B24" s="23"/>
      <c r="C24" s="27">
        <f>($D$6^2*0.1*0.9)/($D$3^2)</f>
        <v>373.21293380744316</v>
      </c>
    </row>
    <row r="25" spans="1:3" ht="18">
      <c r="A25" s="24" t="s">
        <v>30</v>
      </c>
      <c r="B25" s="23"/>
      <c r="C25" s="27">
        <f>($D$6^2*0.05*0.95)/($D$3^2)</f>
        <v>196.97349284281722</v>
      </c>
    </row>
    <row r="26" spans="1:3" ht="18">
      <c r="A26" s="24" t="s">
        <v>31</v>
      </c>
      <c r="B26" s="23"/>
      <c r="C26" s="27">
        <f>($D$6^2*0.04*0.96)/($D$3^2)</f>
        <v>159.23751842450903</v>
      </c>
    </row>
    <row r="27" spans="1:3" ht="18">
      <c r="A27" s="24" t="s">
        <v>32</v>
      </c>
      <c r="B27" s="23"/>
      <c r="C27" s="27">
        <f>($D$6^2*0.03*0.97)/($D$3^2)</f>
        <v>120.67218193107325</v>
      </c>
    </row>
    <row r="28" spans="1:3" ht="18.75" thickBot="1">
      <c r="A28" s="25" t="s">
        <v>33</v>
      </c>
      <c r="B28" s="26"/>
      <c r="C28" s="28">
        <f>($D$6^2*0.02*0.98)/($D$3^2)</f>
        <v>81.277483362509827</v>
      </c>
    </row>
  </sheetData>
  <sheetProtection selectLockedCells="1"/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3" sqref="A3"/>
    </sheetView>
  </sheetViews>
  <sheetFormatPr defaultRowHeight="15"/>
  <cols>
    <col min="1" max="1" width="16.09765625" customWidth="1"/>
    <col min="2" max="2" width="5.8984375" customWidth="1"/>
    <col min="3" max="3" width="15.19921875" customWidth="1"/>
    <col min="4" max="4" width="16.3984375" customWidth="1"/>
  </cols>
  <sheetData>
    <row r="1" spans="1:4" ht="18">
      <c r="A1" s="37" t="s">
        <v>15</v>
      </c>
    </row>
    <row r="2" spans="1:4" ht="18">
      <c r="A2" s="37" t="s">
        <v>37</v>
      </c>
    </row>
    <row r="3" spans="1:4" ht="18.75" thickBot="1">
      <c r="A3" s="37"/>
    </row>
    <row r="4" spans="1:4" ht="18.75" thickBot="1">
      <c r="A4" s="9" t="s">
        <v>16</v>
      </c>
      <c r="B4" s="9"/>
      <c r="C4" s="9"/>
      <c r="D4" s="20">
        <v>0.05</v>
      </c>
    </row>
    <row r="5" spans="1:4" ht="18.75" thickBot="1">
      <c r="A5" s="9"/>
      <c r="B5" s="9"/>
      <c r="C5" s="9"/>
      <c r="D5" s="9"/>
    </row>
    <row r="6" spans="1:4" ht="18.75" thickBot="1">
      <c r="A6" s="3"/>
      <c r="B6" s="9"/>
      <c r="C6" s="10" t="s">
        <v>7</v>
      </c>
      <c r="D6" s="20">
        <v>0.95</v>
      </c>
    </row>
    <row r="7" spans="1:4" ht="18">
      <c r="A7" s="9"/>
      <c r="B7" s="9"/>
      <c r="C7" s="9"/>
      <c r="D7" s="5">
        <f>NORMSINV(D6+(1-D6)/2)</f>
        <v>1.9599639845400536</v>
      </c>
    </row>
    <row r="8" spans="1:4" ht="18.75" thickBot="1">
      <c r="A8" s="9"/>
      <c r="B8" s="9"/>
      <c r="C8" s="9"/>
      <c r="D8" s="5"/>
    </row>
    <row r="9" spans="1:4" ht="18.75" thickBot="1">
      <c r="A9" s="9"/>
      <c r="B9" s="9"/>
      <c r="C9" s="10" t="s">
        <v>38</v>
      </c>
      <c r="D9" s="32">
        <v>1000</v>
      </c>
    </row>
    <row r="10" spans="1:4" ht="18">
      <c r="A10" s="9"/>
      <c r="B10" s="9"/>
      <c r="C10" s="9"/>
      <c r="D10" s="9"/>
    </row>
    <row r="12" spans="1:4" ht="18">
      <c r="A12" s="37" t="s">
        <v>17</v>
      </c>
    </row>
    <row r="13" spans="1:4" ht="18">
      <c r="A13" s="37" t="s">
        <v>18</v>
      </c>
    </row>
    <row r="14" spans="1:4" ht="18">
      <c r="A14" s="37" t="s">
        <v>19</v>
      </c>
    </row>
    <row r="15" spans="1:4" ht="18">
      <c r="A15" s="37" t="s">
        <v>20</v>
      </c>
    </row>
    <row r="16" spans="1:4" ht="15.75" thickBot="1"/>
    <row r="17" spans="1:5" ht="54.75" thickBot="1">
      <c r="A17" s="29" t="s">
        <v>21</v>
      </c>
      <c r="B17" s="21"/>
      <c r="C17" s="30" t="s">
        <v>35</v>
      </c>
    </row>
    <row r="18" spans="1:5" ht="18">
      <c r="A18" s="22" t="s">
        <v>34</v>
      </c>
      <c r="B18" s="23"/>
      <c r="C18" s="27">
        <f>($D$9*$D$7^2*0.5*0.5)/(($D$9-1)*$D$4^2+$D$7^2*0.5*0.5)</f>
        <v>277.73345317318751</v>
      </c>
    </row>
    <row r="19" spans="1:5" ht="18">
      <c r="A19" s="34" t="s">
        <v>39</v>
      </c>
      <c r="B19" s="35"/>
      <c r="C19" s="36"/>
      <c r="D19" s="33"/>
      <c r="E19" s="33"/>
    </row>
    <row r="20" spans="1:5" ht="18">
      <c r="A20" s="24" t="s">
        <v>22</v>
      </c>
      <c r="B20" s="23"/>
      <c r="C20" s="27">
        <f>($D$9*$D$7^2*0.45*0.55)/(($D$9-1)*$D$4^2+$D$7^2*0.45*0.55)</f>
        <v>275.72189056928812</v>
      </c>
    </row>
    <row r="21" spans="1:5" ht="18">
      <c r="A21" s="24" t="s">
        <v>23</v>
      </c>
      <c r="B21" s="23"/>
      <c r="C21" s="27">
        <f>($D$9*$D$7^2*0.4*0.6)/(($D$9-1)*$D$4^2+$D$7^2*0.4*0.6)</f>
        <v>269.61940821773294</v>
      </c>
    </row>
    <row r="22" spans="1:5" ht="18">
      <c r="A22" s="24" t="s">
        <v>24</v>
      </c>
      <c r="B22" s="23"/>
      <c r="C22" s="27">
        <f>($D$9*$D$7^2*0.35*0.65)/(($D$9-1)*$D$4^2+$D$7^2*0.35*0.65)</f>
        <v>259.21682904214367</v>
      </c>
    </row>
    <row r="23" spans="1:5" ht="18">
      <c r="A23" s="24" t="s">
        <v>25</v>
      </c>
      <c r="B23" s="23"/>
      <c r="C23" s="27">
        <f>($D$9*$D$7^2*0.3*0.7)/(($D$9-1)*$D$4^2+$D$7^2*0.3*0.7)</f>
        <v>244.14527009581533</v>
      </c>
    </row>
    <row r="24" spans="1:5" ht="18">
      <c r="A24" s="24" t="s">
        <v>26</v>
      </c>
      <c r="B24" s="23"/>
      <c r="C24" s="27">
        <f>($D$9*$D$7^2*0.25*0.75)/(($D$9-1)*$D$4^2+$D$7^2*0.25*0.75)</f>
        <v>223.84220717075081</v>
      </c>
    </row>
    <row r="25" spans="1:5" ht="18">
      <c r="A25" s="24" t="s">
        <v>27</v>
      </c>
      <c r="B25" s="23"/>
      <c r="C25" s="27">
        <f>($D$9*$D$7^2*0.2*0.8)/(($D$9-1)*$D$4^2+$D$7^2*0.2*0.8)</f>
        <v>197.49584290865309</v>
      </c>
    </row>
    <row r="26" spans="1:5" ht="18">
      <c r="A26" s="24" t="s">
        <v>28</v>
      </c>
      <c r="B26" s="23"/>
      <c r="C26" s="27">
        <f>($D$9*$D$7^2*0.15*0.85)/(($D$9-1)*$D$4^2+$D$7^2*0.15*0.85)</f>
        <v>163.95684902542675</v>
      </c>
    </row>
    <row r="27" spans="1:5" ht="18">
      <c r="A27" s="24" t="s">
        <v>29</v>
      </c>
      <c r="B27" s="23"/>
      <c r="C27" s="27">
        <f>($D$9*$D$7^2*0.1*0.9)/(($D$9-1)*$D$4^2+$D$7^2*0.1*0.9)</f>
        <v>121.59801934115683</v>
      </c>
    </row>
    <row r="28" spans="1:5" ht="18">
      <c r="A28" s="24" t="s">
        <v>30</v>
      </c>
      <c r="B28" s="23"/>
      <c r="C28" s="27">
        <f>($D$9*$D$7^2*0.05*0.95)/(($D$9-1)*$D$4^2+$D$7^2*0.05*0.95)</f>
        <v>68.086337553437019</v>
      </c>
    </row>
    <row r="29" spans="1:5" ht="18">
      <c r="A29" s="24" t="s">
        <v>31</v>
      </c>
      <c r="B29" s="23"/>
      <c r="C29" s="27">
        <f>($D$9*$D$7^2*0.04*0.96)/(($D$9-1)*$D$4^2+$D$7^2*0.04*0.96)</f>
        <v>55.769885985749845</v>
      </c>
    </row>
    <row r="30" spans="1:5" ht="18">
      <c r="A30" s="24" t="s">
        <v>32</v>
      </c>
      <c r="B30" s="23"/>
      <c r="C30" s="27">
        <f>($D$9*$D$7^2*0.03*0.97)/(($D$9-1)*$D$4^2+$D$7^2*0.03*0.97)</f>
        <v>42.841770634316738</v>
      </c>
    </row>
    <row r="31" spans="1:5" ht="18.75" thickBot="1">
      <c r="A31" s="25" t="s">
        <v>33</v>
      </c>
      <c r="B31" s="26"/>
      <c r="C31" s="28">
        <f>($D$9*$D$7^2*0.02*0.98)/(($D$9-1)*$D$4^2+$D$7^2*0.02*0.98)</f>
        <v>29.264929125576263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confidence interval</vt:lpstr>
      <vt:lpstr>estimate small pop</vt:lpstr>
      <vt:lpstr>sample size</vt:lpstr>
      <vt:lpstr>sample size small pop</vt:lpstr>
    </vt:vector>
  </TitlesOfParts>
  <Company>Arnhem Business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estimating population proportions and sample sizes</dc:title>
  <dc:creator>Gé Groenewegen</dc:creator>
  <cp:lastModifiedBy>Gé Groenewegen</cp:lastModifiedBy>
  <dcterms:created xsi:type="dcterms:W3CDTF">2005-03-21T08:09:44Z</dcterms:created>
  <dcterms:modified xsi:type="dcterms:W3CDTF">2012-05-15T06:55:10Z</dcterms:modified>
</cp:coreProperties>
</file>